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febiac.sharepoint.com/sites/public/Shared Documents/Michel.Martens/Data Digest/Dadi2025/"/>
    </mc:Choice>
  </mc:AlternateContent>
  <xr:revisionPtr revIDLastSave="66" documentId="8_{FAC0828C-B754-45AD-88BD-65DC9AFF39D1}" xr6:coauthVersionLast="47" xr6:coauthVersionMax="47" xr10:uidLastSave="{9E1ED596-EAD3-4720-9721-F51F14A41C0C}"/>
  <bookViews>
    <workbookView xWindow="67080" yWindow="1935" windowWidth="29040" windowHeight="15720" tabRatio="602" xr2:uid="{4CD288A7-1CF1-47E1-B095-51A918463244}"/>
  </bookViews>
  <sheets>
    <sheet name="Parc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E22" i="1" l="1"/>
  <c r="AF7" i="1" s="1"/>
  <c r="AC22" i="1"/>
  <c r="AD8" i="1"/>
  <c r="AA22" i="1"/>
  <c r="AB20" i="1" s="1"/>
  <c r="Y22" i="1"/>
  <c r="Z12" i="1" s="1"/>
  <c r="W22" i="1"/>
  <c r="X7" i="1" s="1"/>
  <c r="S22" i="1"/>
  <c r="T11" i="1"/>
  <c r="O18" i="1"/>
  <c r="O16" i="1"/>
  <c r="O10" i="1"/>
  <c r="O22" i="1" s="1"/>
  <c r="M16" i="1"/>
  <c r="M22" i="1" s="1"/>
  <c r="M18" i="1"/>
  <c r="M10" i="1"/>
  <c r="K18" i="1"/>
  <c r="K16" i="1"/>
  <c r="K10" i="1"/>
  <c r="K7" i="1"/>
  <c r="G18" i="1"/>
  <c r="G16" i="1"/>
  <c r="G7" i="1"/>
  <c r="G10" i="1"/>
  <c r="I22" i="1"/>
  <c r="J18" i="1" s="1"/>
  <c r="J7" i="1"/>
  <c r="E7" i="1"/>
  <c r="E16" i="1"/>
  <c r="E18" i="1"/>
  <c r="C16" i="1"/>
  <c r="D16" i="1" s="1"/>
  <c r="C7" i="1"/>
  <c r="C10" i="1"/>
  <c r="C22" i="1" s="1"/>
  <c r="C18" i="1"/>
  <c r="Q22" i="1"/>
  <c r="R10" i="1" s="1"/>
  <c r="R11" i="1"/>
  <c r="X12" i="1"/>
  <c r="T12" i="1"/>
  <c r="U22" i="1"/>
  <c r="V9" i="1" s="1"/>
  <c r="V14" i="1"/>
  <c r="V7" i="1"/>
  <c r="Z14" i="1"/>
  <c r="R8" i="1"/>
  <c r="R14" i="1"/>
  <c r="Z17" i="1"/>
  <c r="X11" i="1"/>
  <c r="AB9" i="1"/>
  <c r="AB8" i="1"/>
  <c r="AB13" i="1"/>
  <c r="AB14" i="1"/>
  <c r="AB15" i="1"/>
  <c r="AB10" i="1"/>
  <c r="AB16" i="1"/>
  <c r="AB7" i="1"/>
  <c r="AB17" i="1"/>
  <c r="AB11" i="1"/>
  <c r="AB18" i="1"/>
  <c r="AB12" i="1"/>
  <c r="T13" i="1"/>
  <c r="J14" i="1"/>
  <c r="V17" i="1"/>
  <c r="T15" i="1"/>
  <c r="X17" i="1"/>
  <c r="T9" i="1"/>
  <c r="T14" i="1"/>
  <c r="X15" i="1"/>
  <c r="V13" i="1"/>
  <c r="T8" i="1"/>
  <c r="X18" i="1"/>
  <c r="R12" i="1"/>
  <c r="T7" i="1"/>
  <c r="T20" i="1"/>
  <c r="J15" i="1"/>
  <c r="J10" i="1"/>
  <c r="D15" i="1" l="1"/>
  <c r="D18" i="1"/>
  <c r="D14" i="1"/>
  <c r="D13" i="1"/>
  <c r="D9" i="1"/>
  <c r="D19" i="1"/>
  <c r="D7" i="1"/>
  <c r="AB22" i="1"/>
  <c r="T22" i="1"/>
  <c r="V12" i="1"/>
  <c r="G22" i="1"/>
  <c r="H8" i="1" s="1"/>
  <c r="X20" i="1"/>
  <c r="V11" i="1"/>
  <c r="X8" i="1"/>
  <c r="Z16" i="1"/>
  <c r="X10" i="1"/>
  <c r="V20" i="1"/>
  <c r="Z7" i="1"/>
  <c r="K22" i="1"/>
  <c r="L9" i="1" s="1"/>
  <c r="Z20" i="1"/>
  <c r="E22" i="1"/>
  <c r="F16" i="1" s="1"/>
  <c r="V15" i="1"/>
  <c r="V18" i="1"/>
  <c r="X16" i="1"/>
  <c r="J17" i="1"/>
  <c r="V16" i="1"/>
  <c r="R9" i="1"/>
  <c r="Z10" i="1"/>
  <c r="V10" i="1"/>
  <c r="V8" i="1"/>
  <c r="N7" i="1"/>
  <c r="N17" i="1"/>
  <c r="N9" i="1"/>
  <c r="N10" i="1"/>
  <c r="N15" i="1"/>
  <c r="N18" i="1"/>
  <c r="N13" i="1"/>
  <c r="N11" i="1"/>
  <c r="N20" i="1"/>
  <c r="N8" i="1"/>
  <c r="N14" i="1"/>
  <c r="N12" i="1"/>
  <c r="P11" i="1"/>
  <c r="P12" i="1"/>
  <c r="P7" i="1"/>
  <c r="P15" i="1"/>
  <c r="P8" i="1"/>
  <c r="P9" i="1"/>
  <c r="P10" i="1"/>
  <c r="P20" i="1"/>
  <c r="P13" i="1"/>
  <c r="P14" i="1"/>
  <c r="P17" i="1"/>
  <c r="P16" i="1"/>
  <c r="P18" i="1"/>
  <c r="L13" i="1"/>
  <c r="L10" i="1"/>
  <c r="L8" i="1"/>
  <c r="L11" i="1"/>
  <c r="L18" i="1"/>
  <c r="L17" i="1"/>
  <c r="L14" i="1"/>
  <c r="H17" i="1"/>
  <c r="J9" i="1"/>
  <c r="L7" i="1"/>
  <c r="Z15" i="1"/>
  <c r="D17" i="1"/>
  <c r="D12" i="1"/>
  <c r="X13" i="1"/>
  <c r="X14" i="1"/>
  <c r="J19" i="1"/>
  <c r="J16" i="1"/>
  <c r="X9" i="1"/>
  <c r="R20" i="1"/>
  <c r="R18" i="1"/>
  <c r="N16" i="1"/>
  <c r="Z11" i="1"/>
  <c r="R7" i="1"/>
  <c r="R17" i="1"/>
  <c r="J8" i="1"/>
  <c r="J12" i="1"/>
  <c r="R16" i="1"/>
  <c r="R13" i="1"/>
  <c r="Z18" i="1"/>
  <c r="Z13" i="1"/>
  <c r="Z8" i="1"/>
  <c r="D11" i="1"/>
  <c r="J11" i="1"/>
  <c r="R15" i="1"/>
  <c r="J13" i="1"/>
  <c r="D8" i="1"/>
  <c r="Z9" i="1"/>
  <c r="AF13" i="1"/>
  <c r="AF10" i="1"/>
  <c r="AF15" i="1"/>
  <c r="AF17" i="1"/>
  <c r="AD18" i="1"/>
  <c r="AD17" i="1"/>
  <c r="AD14" i="1"/>
  <c r="AD9" i="1"/>
  <c r="AD7" i="1"/>
  <c r="AD11" i="1"/>
  <c r="AD10" i="1"/>
  <c r="AD16" i="1"/>
  <c r="AD20" i="1"/>
  <c r="AD13" i="1"/>
  <c r="AD12" i="1"/>
  <c r="AD15" i="1"/>
  <c r="AF14" i="1"/>
  <c r="AF16" i="1"/>
  <c r="AF8" i="1"/>
  <c r="AF9" i="1"/>
  <c r="AF11" i="1"/>
  <c r="AF12" i="1"/>
  <c r="AF18" i="1"/>
  <c r="AF20" i="1"/>
  <c r="H7" i="1" l="1"/>
  <c r="H11" i="1"/>
  <c r="Z22" i="1"/>
  <c r="H18" i="1"/>
  <c r="L12" i="1"/>
  <c r="H9" i="1"/>
  <c r="H14" i="1"/>
  <c r="L16" i="1"/>
  <c r="L15" i="1"/>
  <c r="X22" i="1"/>
  <c r="H15" i="1"/>
  <c r="H16" i="1"/>
  <c r="F18" i="1"/>
  <c r="F12" i="1"/>
  <c r="F17" i="1"/>
  <c r="F15" i="1"/>
  <c r="F19" i="1"/>
  <c r="F10" i="1"/>
  <c r="F14" i="1"/>
  <c r="F11" i="1"/>
  <c r="F13" i="1"/>
  <c r="F8" i="1"/>
  <c r="F9" i="1"/>
  <c r="H12" i="1"/>
  <c r="H19" i="1"/>
  <c r="V22" i="1"/>
  <c r="H13" i="1"/>
  <c r="F7" i="1"/>
  <c r="L22" i="1"/>
  <c r="R22" i="1"/>
  <c r="P22" i="1"/>
  <c r="N22" i="1"/>
  <c r="AD22" i="1"/>
  <c r="AF22" i="1"/>
</calcChain>
</file>

<file path=xl/sharedStrings.xml><?xml version="1.0" encoding="utf-8"?>
<sst xmlns="http://schemas.openxmlformats.org/spreadsheetml/2006/main" count="74" uniqueCount="26">
  <si>
    <t>Parc des véhicules au 31 décembre de l'année correspondante</t>
  </si>
  <si>
    <t>Voertuigenpark op 31 december van het betreffende jaar</t>
  </si>
  <si>
    <t>Genre du véhicule</t>
  </si>
  <si>
    <t>Aard van het voertuig</t>
  </si>
  <si>
    <t>%</t>
  </si>
  <si>
    <t>Source - Bron: FEBIAC</t>
  </si>
  <si>
    <t>-</t>
  </si>
  <si>
    <t>#</t>
  </si>
  <si>
    <t>Voitures - Personenwagens</t>
  </si>
  <si>
    <t>Motos - Motorfietsen</t>
  </si>
  <si>
    <t>Tracteurs agricoles - Landbouwtractoren</t>
  </si>
  <si>
    <t>Tracteurs routiers - Trekkers</t>
  </si>
  <si>
    <t>Matériel agricole - Landbouwmaterieel</t>
  </si>
  <si>
    <t>Autobus &amp; autocars - 
Autobussen &amp; autocars</t>
  </si>
  <si>
    <t>Véhicules spéciaux - Speciale voertuigen</t>
  </si>
  <si>
    <t>Minibus* - Minibussen*</t>
  </si>
  <si>
    <t>Tricycles et quadricycles motorisés - 
Gemotoriseerde drie- en vierwielers</t>
  </si>
  <si>
    <t>Total - Totaal</t>
  </si>
  <si>
    <t>Véhicules utilitaires lourds (&gt; 3,5 t) - 
Zware bedrijfsvoertuigen (&gt; 3,5 t)</t>
  </si>
  <si>
    <t>Véhicules utilitaires légers (≤ 3,5 t) - 
Lichte bedrijfsvoertuigen (≤ 3,5 t)</t>
  </si>
  <si>
    <t>Cyclomoteurs** - Bromfietsen**</t>
  </si>
  <si>
    <t>Véhicules de camping - 
Kampeervoertuigen</t>
  </si>
  <si>
    <t>Matériel de génie civil - Bedrijfsmaterieel</t>
  </si>
  <si>
    <t>* Inclus dans Voitures à partir de 2010 - inbegrepen in Personenwagens vanaf 2010</t>
  </si>
  <si>
    <t>** Immatriculation obligatoire depuis le 31/03/2014 - Inschrijving verplicht sinds 31/03/2014</t>
  </si>
  <si>
    <t>III.A.1.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</si>
</sst>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3" x14ac:knownFonts="1">
    <font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11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10"/>
      <color indexed="9"/>
      <name val="Arial"/>
      <family val="2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7">
    <xf numFmtId="0" fontId="0" fillId="0" borderId="0"/>
    <xf numFmtId="0" fontId="8" fillId="0" borderId="0"/>
    <xf numFmtId="0" fontId="11" fillId="0" borderId="0"/>
    <xf numFmtId="0" fontId="8" fillId="0" borderId="0"/>
    <xf numFmtId="0" fontId="10" fillId="0" borderId="0"/>
    <xf numFmtId="3" fontId="2" fillId="0" borderId="0"/>
    <xf numFmtId="0" fontId="3" fillId="0" borderId="0"/>
  </cellStyleXfs>
  <cellXfs count="34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/>
    </xf>
    <xf numFmtId="0" fontId="9" fillId="2" borderId="2" xfId="0" applyFont="1" applyFill="1" applyBorder="1" applyAlignment="1">
      <alignment vertical="center"/>
    </xf>
    <xf numFmtId="0" fontId="9" fillId="2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vertical="center"/>
    </xf>
    <xf numFmtId="3" fontId="0" fillId="0" borderId="0" xfId="0" applyNumberFormat="1" applyAlignment="1">
      <alignment vertical="center"/>
    </xf>
    <xf numFmtId="164" fontId="0" fillId="0" borderId="0" xfId="0" applyNumberFormat="1" applyAlignment="1">
      <alignment vertical="center"/>
    </xf>
    <xf numFmtId="3" fontId="8" fillId="0" borderId="0" xfId="0" applyNumberFormat="1" applyFont="1" applyAlignment="1">
      <alignment vertical="center"/>
    </xf>
    <xf numFmtId="3" fontId="1" fillId="0" borderId="0" xfId="0" applyNumberFormat="1" applyFont="1" applyAlignment="1">
      <alignment vertical="center"/>
    </xf>
    <xf numFmtId="0" fontId="12" fillId="2" borderId="2" xfId="0" applyFont="1" applyFill="1" applyBorder="1" applyAlignment="1">
      <alignment vertical="center" wrapText="1"/>
    </xf>
    <xf numFmtId="3" fontId="8" fillId="0" borderId="0" xfId="0" applyNumberFormat="1" applyFont="1" applyAlignment="1">
      <alignment horizontal="right" vertical="center"/>
    </xf>
    <xf numFmtId="0" fontId="9" fillId="2" borderId="2" xfId="0" applyFont="1" applyFill="1" applyBorder="1" applyAlignment="1">
      <alignment vertical="center" wrapText="1"/>
    </xf>
    <xf numFmtId="3" fontId="0" fillId="0" borderId="0" xfId="0" applyNumberFormat="1" applyAlignment="1">
      <alignment horizontal="right" vertical="center"/>
    </xf>
    <xf numFmtId="164" fontId="0" fillId="0" borderId="0" xfId="0" quotePrefix="1" applyNumberFormat="1" applyAlignment="1">
      <alignment horizontal="right" vertical="center"/>
    </xf>
    <xf numFmtId="3" fontId="0" fillId="0" borderId="0" xfId="0" quotePrefix="1" applyNumberFormat="1" applyAlignment="1">
      <alignment horizontal="right" vertical="center"/>
    </xf>
    <xf numFmtId="0" fontId="0" fillId="0" borderId="1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1" fontId="0" fillId="0" borderId="1" xfId="0" applyNumberFormat="1" applyBorder="1" applyAlignment="1">
      <alignment vertical="center"/>
    </xf>
    <xf numFmtId="0" fontId="6" fillId="0" borderId="1" xfId="0" applyFont="1" applyBorder="1" applyAlignment="1">
      <alignment vertical="center"/>
    </xf>
    <xf numFmtId="3" fontId="6" fillId="0" borderId="1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49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49" fontId="8" fillId="0" borderId="0" xfId="0" applyNumberFormat="1" applyFont="1" applyAlignment="1">
      <alignment vertical="center"/>
    </xf>
    <xf numFmtId="1" fontId="8" fillId="0" borderId="0" xfId="0" applyNumberFormat="1" applyFont="1" applyAlignment="1">
      <alignment vertical="center"/>
    </xf>
    <xf numFmtId="3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1" fontId="9" fillId="2" borderId="2" xfId="0" applyNumberFormat="1" applyFont="1" applyFill="1" applyBorder="1" applyAlignment="1">
      <alignment horizontal="center" vertical="center"/>
    </xf>
  </cellXfs>
  <cellStyles count="7">
    <cellStyle name="Norm1" xfId="1" xr:uid="{3FD676F3-052A-4C3F-BFC8-D985AA395A1F}"/>
    <cellStyle name="Normal" xfId="0" builtinId="0"/>
    <cellStyle name="Normal 2" xfId="2" xr:uid="{35BD4CF3-871B-4D24-917C-2087E4CCD84E}"/>
    <cellStyle name="Normal 3" xfId="3" xr:uid="{9CF6C3DB-73C8-4AA6-84E2-15920A2FB4B1}"/>
    <cellStyle name="Normal 4" xfId="4" xr:uid="{1ED98C18-B790-47AF-B294-ACF5DCF341E8}"/>
    <cellStyle name="source" xfId="5" xr:uid="{AFC4E24C-02C8-44F5-93C6-027034AA2598}"/>
    <cellStyle name="Standard_Data" xfId="6" xr:uid="{AB120179-78B9-4A7B-9C3A-7BA1C0AFF2A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4F3C9E-B138-482F-B191-AA87D6035BDF}">
  <sheetPr>
    <pageSetUpPr fitToPage="1"/>
  </sheetPr>
  <dimension ref="A1:AF63"/>
  <sheetViews>
    <sheetView tabSelected="1" zoomScaleNormal="100" workbookViewId="0"/>
  </sheetViews>
  <sheetFormatPr defaultColWidth="9.109375" defaultRowHeight="13.2" x14ac:dyDescent="0.25"/>
  <cols>
    <col min="1" max="1" width="7.77734375" style="3" customWidth="1"/>
    <col min="2" max="2" width="39.21875" style="3" customWidth="1"/>
    <col min="3" max="3" width="10.77734375" style="3" customWidth="1"/>
    <col min="4" max="4" width="5.77734375" style="3" customWidth="1"/>
    <col min="5" max="5" width="10.77734375" style="3" customWidth="1"/>
    <col min="6" max="6" width="5.77734375" style="3" customWidth="1"/>
    <col min="7" max="7" width="10.77734375" style="3" customWidth="1"/>
    <col min="8" max="8" width="5.77734375" style="3" customWidth="1"/>
    <col min="9" max="9" width="10.77734375" style="3" customWidth="1"/>
    <col min="10" max="10" width="5.77734375" style="3" customWidth="1"/>
    <col min="11" max="11" width="10.77734375" style="3" customWidth="1"/>
    <col min="12" max="12" width="5.77734375" style="3" customWidth="1"/>
    <col min="13" max="13" width="10.77734375" style="3" customWidth="1"/>
    <col min="14" max="14" width="5.77734375" style="3" customWidth="1"/>
    <col min="15" max="15" width="10.77734375" style="3" customWidth="1"/>
    <col min="16" max="16" width="5.77734375" style="3" customWidth="1"/>
    <col min="17" max="17" width="10.77734375" style="3" customWidth="1"/>
    <col min="18" max="18" width="5.77734375" style="3" customWidth="1"/>
    <col min="19" max="19" width="10.77734375" style="3" customWidth="1"/>
    <col min="20" max="20" width="5.77734375" style="3" customWidth="1"/>
    <col min="21" max="21" width="10.77734375" style="3" customWidth="1"/>
    <col min="22" max="22" width="5.77734375" style="3" customWidth="1"/>
    <col min="23" max="23" width="10.77734375" style="3" customWidth="1"/>
    <col min="24" max="24" width="5.77734375" style="3" customWidth="1"/>
    <col min="25" max="25" width="10.77734375" style="3" customWidth="1"/>
    <col min="26" max="26" width="5.77734375" style="3" customWidth="1"/>
    <col min="27" max="27" width="10.77734375" style="3" customWidth="1"/>
    <col min="28" max="28" width="5.77734375" style="3" customWidth="1"/>
    <col min="29" max="29" width="10.77734375" style="3" customWidth="1"/>
    <col min="30" max="30" width="5.77734375" style="3" customWidth="1"/>
    <col min="31" max="31" width="10.77734375" style="3" customWidth="1"/>
    <col min="32" max="32" width="5.77734375" style="3" customWidth="1"/>
    <col min="33" max="16384" width="9.109375" style="3"/>
  </cols>
  <sheetData>
    <row r="1" spans="1:32" ht="13.8" x14ac:dyDescent="0.25">
      <c r="A1" s="1" t="s">
        <v>25</v>
      </c>
      <c r="B1" s="1" t="s">
        <v>0</v>
      </c>
      <c r="C1" s="1"/>
      <c r="D1" s="1"/>
      <c r="E1" s="2"/>
      <c r="F1" s="2"/>
      <c r="G1" s="1"/>
      <c r="H1" s="1"/>
      <c r="I1" s="2"/>
      <c r="J1" s="2"/>
    </row>
    <row r="2" spans="1:32" ht="13.8" x14ac:dyDescent="0.25">
      <c r="A2" s="1"/>
      <c r="B2" s="1" t="s">
        <v>1</v>
      </c>
      <c r="C2" s="1"/>
      <c r="D2" s="1"/>
      <c r="E2" s="2"/>
      <c r="F2" s="2"/>
      <c r="G2" s="1"/>
      <c r="H2" s="1"/>
      <c r="I2" s="2"/>
      <c r="J2" s="2"/>
    </row>
    <row r="4" spans="1:32" x14ac:dyDescent="0.25">
      <c r="B4" s="4" t="s">
        <v>2</v>
      </c>
      <c r="C4" s="33">
        <v>1990</v>
      </c>
      <c r="D4" s="33"/>
      <c r="E4" s="33">
        <v>1995</v>
      </c>
      <c r="F4" s="33"/>
      <c r="G4" s="33">
        <v>2000</v>
      </c>
      <c r="H4" s="33"/>
      <c r="I4" s="33">
        <v>2005</v>
      </c>
      <c r="J4" s="33"/>
      <c r="K4" s="33">
        <v>2010</v>
      </c>
      <c r="L4" s="33"/>
      <c r="M4" s="33">
        <v>2015</v>
      </c>
      <c r="N4" s="33"/>
      <c r="O4" s="33">
        <v>2016</v>
      </c>
      <c r="P4" s="33"/>
      <c r="Q4" s="33">
        <v>2017</v>
      </c>
      <c r="R4" s="33"/>
      <c r="S4" s="33">
        <v>2018</v>
      </c>
      <c r="T4" s="33"/>
      <c r="U4" s="33">
        <v>2019</v>
      </c>
      <c r="V4" s="33"/>
      <c r="W4" s="33">
        <v>2020</v>
      </c>
      <c r="X4" s="33"/>
      <c r="Y4" s="33">
        <v>2021</v>
      </c>
      <c r="Z4" s="33"/>
      <c r="AA4" s="33">
        <v>2022</v>
      </c>
      <c r="AB4" s="33"/>
      <c r="AC4" s="33">
        <v>2023</v>
      </c>
      <c r="AD4" s="33"/>
      <c r="AE4" s="33">
        <v>2024</v>
      </c>
      <c r="AF4" s="33"/>
    </row>
    <row r="5" spans="1:32" x14ac:dyDescent="0.25">
      <c r="B5" s="4" t="s">
        <v>3</v>
      </c>
      <c r="C5" s="5" t="s">
        <v>7</v>
      </c>
      <c r="D5" s="5" t="s">
        <v>4</v>
      </c>
      <c r="E5" s="5" t="s">
        <v>7</v>
      </c>
      <c r="F5" s="5" t="s">
        <v>4</v>
      </c>
      <c r="G5" s="5" t="s">
        <v>7</v>
      </c>
      <c r="H5" s="5" t="s">
        <v>4</v>
      </c>
      <c r="I5" s="5" t="s">
        <v>7</v>
      </c>
      <c r="J5" s="5" t="s">
        <v>4</v>
      </c>
      <c r="K5" s="5" t="s">
        <v>7</v>
      </c>
      <c r="L5" s="5" t="s">
        <v>4</v>
      </c>
      <c r="M5" s="5" t="s">
        <v>7</v>
      </c>
      <c r="N5" s="5" t="s">
        <v>4</v>
      </c>
      <c r="O5" s="5" t="s">
        <v>7</v>
      </c>
      <c r="P5" s="5" t="s">
        <v>4</v>
      </c>
      <c r="Q5" s="5" t="s">
        <v>7</v>
      </c>
      <c r="R5" s="5" t="s">
        <v>4</v>
      </c>
      <c r="S5" s="5" t="s">
        <v>7</v>
      </c>
      <c r="T5" s="5" t="s">
        <v>4</v>
      </c>
      <c r="U5" s="5" t="s">
        <v>7</v>
      </c>
      <c r="V5" s="5" t="s">
        <v>4</v>
      </c>
      <c r="W5" s="5" t="s">
        <v>7</v>
      </c>
      <c r="X5" s="5" t="s">
        <v>4</v>
      </c>
      <c r="Y5" s="5" t="s">
        <v>7</v>
      </c>
      <c r="Z5" s="5" t="s">
        <v>4</v>
      </c>
      <c r="AA5" s="5" t="s">
        <v>7</v>
      </c>
      <c r="AB5" s="5" t="s">
        <v>4</v>
      </c>
      <c r="AC5" s="5" t="s">
        <v>7</v>
      </c>
      <c r="AD5" s="5" t="s">
        <v>4</v>
      </c>
      <c r="AE5" s="5" t="s">
        <v>7</v>
      </c>
      <c r="AF5" s="5" t="s">
        <v>4</v>
      </c>
    </row>
    <row r="6" spans="1:32" x14ac:dyDescent="0.25">
      <c r="C6" s="6"/>
      <c r="D6" s="6"/>
      <c r="E6" s="6"/>
      <c r="F6" s="6"/>
      <c r="G6" s="6"/>
      <c r="H6" s="6"/>
      <c r="I6" s="6"/>
      <c r="J6" s="6"/>
      <c r="K6" s="7"/>
    </row>
    <row r="7" spans="1:32" x14ac:dyDescent="0.25">
      <c r="B7" s="4" t="s">
        <v>8</v>
      </c>
      <c r="C7" s="8">
        <f>3635470+197824</f>
        <v>3833294</v>
      </c>
      <c r="D7" s="9">
        <f>(C7/C$22)*100</f>
        <v>83.246318321406903</v>
      </c>
      <c r="E7" s="8">
        <f>3890642+348409</f>
        <v>4239051</v>
      </c>
      <c r="F7" s="9">
        <f t="shared" ref="F7:F19" si="0">(E7/E$22)*100</f>
        <v>82.271907809992413</v>
      </c>
      <c r="G7" s="10">
        <f>3921265+707684</f>
        <v>4628949</v>
      </c>
      <c r="H7" s="9">
        <f>(G7/G$22)*100</f>
        <v>80.607198829798349</v>
      </c>
      <c r="I7" s="8">
        <v>4861352</v>
      </c>
      <c r="J7" s="9">
        <f t="shared" ref="J7:J19" si="1">(I7/I$22)*100</f>
        <v>78.987833082408187</v>
      </c>
      <c r="K7" s="8">
        <f>3235507+2043603</f>
        <v>5279110</v>
      </c>
      <c r="L7" s="9">
        <f t="shared" ref="L7:L18" si="2">(K7/K$22)*100</f>
        <v>78.327421682370897</v>
      </c>
      <c r="M7" s="11">
        <v>5587415</v>
      </c>
      <c r="N7" s="9">
        <f t="shared" ref="N7:N18" si="3">(M7/M$22)*100</f>
        <v>77.389584332314755</v>
      </c>
      <c r="O7" s="11">
        <v>5669766</v>
      </c>
      <c r="P7" s="9">
        <f t="shared" ref="P7:P18" si="4">(O7/O$22)*100</f>
        <v>76.306725860878359</v>
      </c>
      <c r="Q7" s="11">
        <v>5735280</v>
      </c>
      <c r="R7" s="9">
        <f t="shared" ref="R7:R18" si="5">(Q7/Q$22)*100</f>
        <v>75.579807853485377</v>
      </c>
      <c r="S7" s="11">
        <v>5782684</v>
      </c>
      <c r="T7" s="9">
        <f>(S7/S$22)*100</f>
        <v>75.014752756258517</v>
      </c>
      <c r="U7" s="11">
        <v>5813776</v>
      </c>
      <c r="V7" s="9">
        <f t="shared" ref="V7:V18" si="6">(U7/U$22)*100</f>
        <v>74.459707664586432</v>
      </c>
      <c r="W7" s="11">
        <v>5827195</v>
      </c>
      <c r="X7" s="9">
        <f t="shared" ref="X7:X18" si="7">(W7/W$22)*100</f>
        <v>73.797244581365035</v>
      </c>
      <c r="Y7" s="11">
        <v>5851682</v>
      </c>
      <c r="Z7" s="9">
        <f t="shared" ref="Z7:Z18" si="8">(Y7/Y$22)*100</f>
        <v>73.144296965984182</v>
      </c>
      <c r="AA7" s="11">
        <v>5877949</v>
      </c>
      <c r="AB7" s="9">
        <f t="shared" ref="AB7:AB18" si="9">(AA7/AA$22)*100</f>
        <v>72.769435878465814</v>
      </c>
      <c r="AC7" s="11">
        <v>5963882</v>
      </c>
      <c r="AD7" s="9">
        <f t="shared" ref="AD7:AD18" si="10">(AC7/AC$22)*100</f>
        <v>72.608657645840495</v>
      </c>
      <c r="AE7" s="11">
        <v>6008569</v>
      </c>
      <c r="AF7" s="9">
        <f t="shared" ref="AF7:AF18" si="11">(AE7/AE$22)*100</f>
        <v>72.319537834292731</v>
      </c>
    </row>
    <row r="8" spans="1:32" ht="26.4" x14ac:dyDescent="0.25">
      <c r="B8" s="12" t="s">
        <v>19</v>
      </c>
      <c r="C8" s="8">
        <v>235637</v>
      </c>
      <c r="D8" s="9">
        <f>(C8/C$22)*100</f>
        <v>5.1172471274839237</v>
      </c>
      <c r="E8" s="8">
        <v>294597</v>
      </c>
      <c r="F8" s="9">
        <f t="shared" si="0"/>
        <v>5.717566791506008</v>
      </c>
      <c r="G8" s="13">
        <v>399562</v>
      </c>
      <c r="H8" s="9">
        <f>(G8/G$22)*100</f>
        <v>6.9578588095984397</v>
      </c>
      <c r="I8" s="8">
        <v>506644</v>
      </c>
      <c r="J8" s="9">
        <f t="shared" si="1"/>
        <v>8.2320127619237642</v>
      </c>
      <c r="K8" s="11">
        <v>594750</v>
      </c>
      <c r="L8" s="9">
        <f t="shared" si="2"/>
        <v>8.824448447861494</v>
      </c>
      <c r="M8" s="11">
        <v>679098</v>
      </c>
      <c r="N8" s="9">
        <f t="shared" si="3"/>
        <v>9.4059796777053943</v>
      </c>
      <c r="O8" s="11">
        <v>709653</v>
      </c>
      <c r="P8" s="9">
        <f t="shared" si="4"/>
        <v>9.5508874488558959</v>
      </c>
      <c r="Q8" s="11">
        <v>740801</v>
      </c>
      <c r="R8" s="9">
        <f t="shared" si="5"/>
        <v>9.7623127794405544</v>
      </c>
      <c r="S8" s="11">
        <v>769679</v>
      </c>
      <c r="T8" s="9">
        <f>(S8/S$22)*100</f>
        <v>9.9845123625438124</v>
      </c>
      <c r="U8" s="11">
        <v>798942</v>
      </c>
      <c r="V8" s="9">
        <f t="shared" si="6"/>
        <v>10.232418270150074</v>
      </c>
      <c r="W8" s="11">
        <v>829416</v>
      </c>
      <c r="X8" s="9">
        <f t="shared" si="7"/>
        <v>10.503958664794547</v>
      </c>
      <c r="Y8" s="11">
        <v>861373</v>
      </c>
      <c r="Z8" s="9">
        <f t="shared" si="8"/>
        <v>10.766908131795386</v>
      </c>
      <c r="AA8" s="11">
        <v>868994</v>
      </c>
      <c r="AB8" s="9">
        <f t="shared" si="9"/>
        <v>10.758208885747651</v>
      </c>
      <c r="AC8" s="11">
        <v>884726</v>
      </c>
      <c r="AD8" s="9">
        <f t="shared" si="10"/>
        <v>10.771300848067396</v>
      </c>
      <c r="AE8" s="11">
        <v>897354</v>
      </c>
      <c r="AF8" s="9">
        <f t="shared" si="11"/>
        <v>10.8006126839442</v>
      </c>
    </row>
    <row r="9" spans="1:32" x14ac:dyDescent="0.25">
      <c r="B9" s="4" t="s">
        <v>9</v>
      </c>
      <c r="C9" s="8">
        <v>137816</v>
      </c>
      <c r="D9" s="9">
        <f>(C9/C$22)*100</f>
        <v>2.9929023460718156</v>
      </c>
      <c r="E9" s="8">
        <v>198470</v>
      </c>
      <c r="F9" s="9">
        <f t="shared" si="0"/>
        <v>3.8519247687865028</v>
      </c>
      <c r="G9" s="13">
        <v>274880</v>
      </c>
      <c r="H9" s="9">
        <f>(G9/G$22)*100</f>
        <v>4.7866819907359037</v>
      </c>
      <c r="I9" s="10">
        <v>329265</v>
      </c>
      <c r="J9" s="9">
        <f t="shared" si="1"/>
        <v>5.3499373959917182</v>
      </c>
      <c r="K9" s="11">
        <v>390141</v>
      </c>
      <c r="L9" s="9">
        <f t="shared" si="2"/>
        <v>5.7886156231982024</v>
      </c>
      <c r="M9" s="11">
        <v>433160</v>
      </c>
      <c r="N9" s="9">
        <f t="shared" si="3"/>
        <v>5.9995673042695872</v>
      </c>
      <c r="O9" s="11">
        <v>442109</v>
      </c>
      <c r="P9" s="9">
        <f t="shared" si="4"/>
        <v>5.950138023972606</v>
      </c>
      <c r="Q9" s="11">
        <v>449303</v>
      </c>
      <c r="R9" s="9">
        <f t="shared" si="5"/>
        <v>5.9209374970349389</v>
      </c>
      <c r="S9" s="11">
        <v>459151</v>
      </c>
      <c r="T9" s="9">
        <f>(S9/S$22)*100</f>
        <v>5.9562477809247154</v>
      </c>
      <c r="U9" s="11">
        <v>467201</v>
      </c>
      <c r="V9" s="9">
        <f t="shared" si="6"/>
        <v>5.9836584485887396</v>
      </c>
      <c r="W9" s="11">
        <v>480677</v>
      </c>
      <c r="X9" s="9">
        <f t="shared" si="7"/>
        <v>6.0874293950411484</v>
      </c>
      <c r="Y9" s="11">
        <v>493952</v>
      </c>
      <c r="Z9" s="9">
        <f t="shared" si="8"/>
        <v>6.1742541332461025</v>
      </c>
      <c r="AA9" s="11">
        <v>504516</v>
      </c>
      <c r="AB9" s="9">
        <f t="shared" si="9"/>
        <v>6.2459447524400202</v>
      </c>
      <c r="AC9" s="11">
        <v>508678</v>
      </c>
      <c r="AD9" s="9">
        <f t="shared" si="10"/>
        <v>6.1930176945101945</v>
      </c>
      <c r="AE9" s="11">
        <v>515148</v>
      </c>
      <c r="AF9" s="9">
        <f t="shared" si="11"/>
        <v>6.2003557379902317</v>
      </c>
    </row>
    <row r="10" spans="1:32" ht="26.4" x14ac:dyDescent="0.25">
      <c r="B10" s="14" t="s">
        <v>16</v>
      </c>
      <c r="C10" s="8">
        <f>141</f>
        <v>141</v>
      </c>
      <c r="D10" s="9"/>
      <c r="E10" s="8">
        <v>116</v>
      </c>
      <c r="F10" s="9">
        <f t="shared" si="0"/>
        <v>2.2513391100883475E-3</v>
      </c>
      <c r="G10" s="13">
        <f>1753+173</f>
        <v>1926</v>
      </c>
      <c r="H10" s="9"/>
      <c r="I10" s="8">
        <v>12596</v>
      </c>
      <c r="J10" s="9">
        <f t="shared" si="1"/>
        <v>0.20466132580113797</v>
      </c>
      <c r="K10" s="15">
        <f>1549+23192</f>
        <v>24741</v>
      </c>
      <c r="L10" s="9">
        <f t="shared" si="2"/>
        <v>0.36708815308708065</v>
      </c>
      <c r="M10" s="11">
        <f>3096+23951</f>
        <v>27047</v>
      </c>
      <c r="N10" s="9">
        <f t="shared" si="3"/>
        <v>0.37461976377915673</v>
      </c>
      <c r="O10" s="11">
        <f>3559+24594</f>
        <v>28153</v>
      </c>
      <c r="P10" s="9">
        <f t="shared" si="4"/>
        <v>0.37889804502713303</v>
      </c>
      <c r="Q10" s="11">
        <v>27883</v>
      </c>
      <c r="R10" s="9">
        <f t="shared" si="5"/>
        <v>0.36744357422457713</v>
      </c>
      <c r="S10" s="11">
        <v>27996</v>
      </c>
      <c r="T10" s="9">
        <v>0.36317270979431243</v>
      </c>
      <c r="U10" s="11">
        <v>27975</v>
      </c>
      <c r="V10" s="9">
        <f t="shared" si="6"/>
        <v>0.35828871320752731</v>
      </c>
      <c r="W10" s="11">
        <v>28909</v>
      </c>
      <c r="X10" s="9">
        <f t="shared" si="7"/>
        <v>0.36611174735060042</v>
      </c>
      <c r="Y10" s="11">
        <v>29587</v>
      </c>
      <c r="Z10" s="9">
        <f t="shared" si="8"/>
        <v>0.36982876279547894</v>
      </c>
      <c r="AA10" s="11">
        <v>30138</v>
      </c>
      <c r="AB10" s="9">
        <f t="shared" si="9"/>
        <v>0.37311063068175698</v>
      </c>
      <c r="AC10" s="11">
        <v>29858</v>
      </c>
      <c r="AD10" s="9">
        <f t="shared" si="10"/>
        <v>0.36351311108930479</v>
      </c>
      <c r="AE10" s="11">
        <v>30113</v>
      </c>
      <c r="AF10" s="9">
        <f t="shared" si="11"/>
        <v>0.36244207943755941</v>
      </c>
    </row>
    <row r="11" spans="1:32" x14ac:dyDescent="0.25">
      <c r="B11" s="4" t="s">
        <v>10</v>
      </c>
      <c r="C11" s="8">
        <v>146591</v>
      </c>
      <c r="D11" s="9">
        <f t="shared" ref="D11:D19" si="12">(C11/C$22)*100</f>
        <v>3.1834659822735647</v>
      </c>
      <c r="E11" s="8">
        <v>151191</v>
      </c>
      <c r="F11" s="9">
        <f t="shared" si="0"/>
        <v>2.9343294085635114</v>
      </c>
      <c r="G11" s="13">
        <v>156568</v>
      </c>
      <c r="H11" s="9">
        <f t="shared" ref="H11:H19" si="13">(G11/G$22)*100</f>
        <v>2.7264305366906978</v>
      </c>
      <c r="I11" s="8">
        <v>163983</v>
      </c>
      <c r="J11" s="9">
        <f t="shared" si="1"/>
        <v>2.6644155437319785</v>
      </c>
      <c r="K11" s="11">
        <v>174014</v>
      </c>
      <c r="L11" s="9">
        <f t="shared" si="2"/>
        <v>2.581887469030971</v>
      </c>
      <c r="M11" s="11">
        <v>182698</v>
      </c>
      <c r="N11" s="9">
        <f t="shared" si="3"/>
        <v>2.530494383958457</v>
      </c>
      <c r="O11" s="11">
        <v>184531</v>
      </c>
      <c r="P11" s="9">
        <f t="shared" si="4"/>
        <v>2.483516326746773</v>
      </c>
      <c r="Q11" s="11">
        <v>186838</v>
      </c>
      <c r="R11" s="9">
        <f t="shared" si="5"/>
        <v>2.4621605466044381</v>
      </c>
      <c r="S11" s="11">
        <v>188767</v>
      </c>
      <c r="T11" s="9">
        <f>(S11/S$22)*100</f>
        <v>2.4487434958473697</v>
      </c>
      <c r="U11" s="11">
        <v>191254</v>
      </c>
      <c r="V11" s="9">
        <f t="shared" si="6"/>
        <v>2.4494780895725627</v>
      </c>
      <c r="W11" s="11">
        <v>193805</v>
      </c>
      <c r="X11" s="9">
        <f t="shared" si="7"/>
        <v>2.4544013004698573</v>
      </c>
      <c r="Y11" s="11">
        <v>197473</v>
      </c>
      <c r="Z11" s="9">
        <f t="shared" si="8"/>
        <v>2.4683541851323763</v>
      </c>
      <c r="AA11" s="11">
        <v>200451</v>
      </c>
      <c r="AB11" s="9">
        <f t="shared" si="9"/>
        <v>2.4815979504542063</v>
      </c>
      <c r="AC11" s="11">
        <v>203084</v>
      </c>
      <c r="AD11" s="9">
        <f t="shared" si="10"/>
        <v>2.4724930220530639</v>
      </c>
      <c r="AE11" s="11">
        <v>206564</v>
      </c>
      <c r="AF11" s="9">
        <f t="shared" si="11"/>
        <v>2.4862181017148748</v>
      </c>
    </row>
    <row r="12" spans="1:32" ht="26.4" x14ac:dyDescent="0.25">
      <c r="B12" s="14" t="s">
        <v>18</v>
      </c>
      <c r="C12" s="8">
        <v>112946</v>
      </c>
      <c r="D12" s="9">
        <f t="shared" si="12"/>
        <v>2.452809168597458</v>
      </c>
      <c r="E12" s="8">
        <v>111006</v>
      </c>
      <c r="F12" s="9">
        <f t="shared" si="0"/>
        <v>2.1544150797798887</v>
      </c>
      <c r="G12" s="13">
        <v>108348</v>
      </c>
      <c r="H12" s="9">
        <f t="shared" si="13"/>
        <v>1.8867411973670465</v>
      </c>
      <c r="I12" s="8">
        <v>105200</v>
      </c>
      <c r="J12" s="9">
        <f t="shared" si="1"/>
        <v>1.7093022764591705</v>
      </c>
      <c r="K12" s="11">
        <v>103810</v>
      </c>
      <c r="L12" s="9">
        <f t="shared" si="2"/>
        <v>1.5402538770449796</v>
      </c>
      <c r="M12" s="11">
        <v>98681</v>
      </c>
      <c r="N12" s="9">
        <f t="shared" si="3"/>
        <v>1.366800492087513</v>
      </c>
      <c r="O12" s="11">
        <v>96745</v>
      </c>
      <c r="P12" s="9">
        <f t="shared" si="4"/>
        <v>1.3020456564540186</v>
      </c>
      <c r="Q12" s="11">
        <v>96008</v>
      </c>
      <c r="R12" s="9">
        <f t="shared" si="5"/>
        <v>1.2651982453162574</v>
      </c>
      <c r="S12" s="11">
        <v>95282</v>
      </c>
      <c r="T12" s="9">
        <f>(S12/S$22)*100</f>
        <v>1.2360273658601828</v>
      </c>
      <c r="U12" s="11">
        <v>94952</v>
      </c>
      <c r="V12" s="9">
        <f t="shared" si="6"/>
        <v>1.2160940088107646</v>
      </c>
      <c r="W12" s="11">
        <v>93786</v>
      </c>
      <c r="X12" s="9">
        <f t="shared" si="7"/>
        <v>1.1877324133322982</v>
      </c>
      <c r="Y12" s="11">
        <v>93004</v>
      </c>
      <c r="Z12" s="9">
        <f t="shared" si="8"/>
        <v>1.162522535405101</v>
      </c>
      <c r="AA12" s="11">
        <v>92037</v>
      </c>
      <c r="AB12" s="9">
        <f t="shared" si="9"/>
        <v>1.1394247500184771</v>
      </c>
      <c r="AC12" s="11">
        <v>91662</v>
      </c>
      <c r="AD12" s="9">
        <f t="shared" si="10"/>
        <v>1.1159601710987963</v>
      </c>
      <c r="AE12" s="11">
        <v>91455</v>
      </c>
      <c r="AF12" s="9">
        <f t="shared" si="11"/>
        <v>1.1007584888573705</v>
      </c>
    </row>
    <row r="13" spans="1:32" ht="26.4" x14ac:dyDescent="0.25">
      <c r="B13" s="14" t="s">
        <v>21</v>
      </c>
      <c r="C13" s="8">
        <v>10708</v>
      </c>
      <c r="D13" s="9">
        <f t="shared" si="12"/>
        <v>0.2325419278003788</v>
      </c>
      <c r="E13" s="8">
        <v>16757</v>
      </c>
      <c r="F13" s="9">
        <f t="shared" si="0"/>
        <v>0.3252214609288831</v>
      </c>
      <c r="G13" s="13">
        <v>22123</v>
      </c>
      <c r="H13" s="9">
        <f t="shared" si="13"/>
        <v>0.38524361787343714</v>
      </c>
      <c r="I13" s="10">
        <v>29920</v>
      </c>
      <c r="J13" s="9">
        <f t="shared" si="1"/>
        <v>0.48614376531994663</v>
      </c>
      <c r="K13" s="11">
        <v>40086</v>
      </c>
      <c r="L13" s="9">
        <f t="shared" si="2"/>
        <v>0.59476559979987531</v>
      </c>
      <c r="M13" s="11">
        <v>49748</v>
      </c>
      <c r="N13" s="9">
        <f t="shared" si="3"/>
        <v>0.68904440449903837</v>
      </c>
      <c r="O13" s="11">
        <v>52046</v>
      </c>
      <c r="P13" s="9">
        <f t="shared" si="4"/>
        <v>0.70046274469797776</v>
      </c>
      <c r="Q13" s="11">
        <v>54119</v>
      </c>
      <c r="R13" s="9">
        <f t="shared" si="5"/>
        <v>0.71318289974033966</v>
      </c>
      <c r="S13" s="11">
        <v>56513</v>
      </c>
      <c r="T13" s="9">
        <f>(S13/S$22)*100</f>
        <v>0.73310399159186945</v>
      </c>
      <c r="U13" s="11">
        <v>59228</v>
      </c>
      <c r="V13" s="9">
        <f t="shared" si="6"/>
        <v>0.75856028260430497</v>
      </c>
      <c r="W13" s="11">
        <v>62528</v>
      </c>
      <c r="X13" s="9">
        <f t="shared" si="7"/>
        <v>0.79187226601882943</v>
      </c>
      <c r="Y13" s="11">
        <v>66888</v>
      </c>
      <c r="Z13" s="9">
        <f t="shared" si="8"/>
        <v>0.83608024760415034</v>
      </c>
      <c r="AA13" s="11">
        <v>69969</v>
      </c>
      <c r="AB13" s="9">
        <f t="shared" si="9"/>
        <v>0.8662213059317756</v>
      </c>
      <c r="AC13" s="11">
        <v>73429</v>
      </c>
      <c r="AD13" s="9">
        <f t="shared" si="10"/>
        <v>0.89397830511677157</v>
      </c>
      <c r="AE13" s="11">
        <v>77310</v>
      </c>
      <c r="AF13" s="9">
        <f t="shared" si="11"/>
        <v>0.93050832402343575</v>
      </c>
    </row>
    <row r="14" spans="1:32" x14ac:dyDescent="0.25">
      <c r="B14" s="4" t="s">
        <v>11</v>
      </c>
      <c r="C14" s="8">
        <v>37758</v>
      </c>
      <c r="D14" s="9">
        <f t="shared" si="12"/>
        <v>0.81997741033682303</v>
      </c>
      <c r="E14" s="8">
        <v>40152</v>
      </c>
      <c r="F14" s="9">
        <f t="shared" si="0"/>
        <v>0.77927386162299428</v>
      </c>
      <c r="G14" s="13">
        <v>45824</v>
      </c>
      <c r="H14" s="9">
        <f t="shared" si="13"/>
        <v>0.79796607808309827</v>
      </c>
      <c r="I14" s="8">
        <v>47355</v>
      </c>
      <c r="J14" s="9">
        <f t="shared" si="1"/>
        <v>0.76942974621410665</v>
      </c>
      <c r="K14" s="11">
        <v>46592</v>
      </c>
      <c r="L14" s="9">
        <f t="shared" si="2"/>
        <v>0.69129668277892009</v>
      </c>
      <c r="M14" s="11">
        <v>45016</v>
      </c>
      <c r="N14" s="9">
        <f t="shared" si="3"/>
        <v>0.62350291293979077</v>
      </c>
      <c r="O14" s="11">
        <v>45999</v>
      </c>
      <c r="P14" s="9">
        <f t="shared" si="4"/>
        <v>0.61907900306195063</v>
      </c>
      <c r="Q14" s="11">
        <v>48285</v>
      </c>
      <c r="R14" s="9">
        <f t="shared" si="5"/>
        <v>0.63630215476934726</v>
      </c>
      <c r="S14" s="11">
        <v>50799</v>
      </c>
      <c r="T14" s="9">
        <f>(S14/S$22)*100</f>
        <v>0.65898022877701368</v>
      </c>
      <c r="U14" s="11">
        <v>52805</v>
      </c>
      <c r="V14" s="9">
        <f t="shared" si="6"/>
        <v>0.67629796249949892</v>
      </c>
      <c r="W14" s="11">
        <v>53230</v>
      </c>
      <c r="X14" s="9">
        <f t="shared" si="7"/>
        <v>0.67411976586780786</v>
      </c>
      <c r="Y14" s="11">
        <v>54235</v>
      </c>
      <c r="Z14" s="9">
        <f t="shared" si="8"/>
        <v>0.67792148410493802</v>
      </c>
      <c r="AA14" s="11">
        <v>55500</v>
      </c>
      <c r="AB14" s="9">
        <f t="shared" si="9"/>
        <v>0.68709403420391246</v>
      </c>
      <c r="AC14" s="11">
        <v>56091</v>
      </c>
      <c r="AD14" s="9">
        <f t="shared" si="10"/>
        <v>0.682892823166662</v>
      </c>
      <c r="AE14" s="11">
        <v>55971</v>
      </c>
      <c r="AF14" s="9">
        <f t="shared" si="11"/>
        <v>0.67367069465678076</v>
      </c>
    </row>
    <row r="15" spans="1:32" x14ac:dyDescent="0.25">
      <c r="B15" s="4" t="s">
        <v>22</v>
      </c>
      <c r="C15" s="8">
        <v>24238</v>
      </c>
      <c r="D15" s="9">
        <f t="shared" si="12"/>
        <v>0.52636825233709195</v>
      </c>
      <c r="E15" s="8">
        <v>29405</v>
      </c>
      <c r="F15" s="9">
        <f t="shared" si="0"/>
        <v>0.57069505631161954</v>
      </c>
      <c r="G15" s="13">
        <v>33911</v>
      </c>
      <c r="H15" s="9">
        <f t="shared" si="13"/>
        <v>0.59051649078814472</v>
      </c>
      <c r="I15" s="8">
        <v>36059</v>
      </c>
      <c r="J15" s="9">
        <f t="shared" si="1"/>
        <v>0.5858909770612285</v>
      </c>
      <c r="K15" s="11">
        <v>40434</v>
      </c>
      <c r="L15" s="9">
        <f t="shared" si="2"/>
        <v>0.59992895929521928</v>
      </c>
      <c r="M15" s="11">
        <v>45173</v>
      </c>
      <c r="N15" s="9">
        <f t="shared" si="3"/>
        <v>0.62567747214832881</v>
      </c>
      <c r="O15" s="11">
        <v>46750</v>
      </c>
      <c r="P15" s="9">
        <f t="shared" si="4"/>
        <v>0.62918636042405685</v>
      </c>
      <c r="Q15" s="11">
        <v>48864</v>
      </c>
      <c r="R15" s="9">
        <f t="shared" si="5"/>
        <v>0.64393224584548792</v>
      </c>
      <c r="S15" s="11">
        <v>51189</v>
      </c>
      <c r="T15" s="9">
        <f>(S15/S$22)*100</f>
        <v>0.66403942854911624</v>
      </c>
      <c r="U15" s="11">
        <v>53284</v>
      </c>
      <c r="V15" s="9">
        <f t="shared" si="6"/>
        <v>0.68243273617693967</v>
      </c>
      <c r="W15" s="11">
        <v>54947</v>
      </c>
      <c r="X15" s="9">
        <f t="shared" si="7"/>
        <v>0.69586433919102841</v>
      </c>
      <c r="Y15" s="11">
        <v>57111</v>
      </c>
      <c r="Z15" s="9">
        <f t="shared" si="8"/>
        <v>0.71387063480625279</v>
      </c>
      <c r="AA15" s="11">
        <v>59002</v>
      </c>
      <c r="AB15" s="9">
        <f t="shared" si="9"/>
        <v>0.73044904875854488</v>
      </c>
      <c r="AC15" s="11">
        <v>61883</v>
      </c>
      <c r="AD15" s="9">
        <f t="shared" si="10"/>
        <v>0.75340886373968285</v>
      </c>
      <c r="AE15" s="11">
        <v>64364</v>
      </c>
      <c r="AF15" s="9">
        <f t="shared" si="11"/>
        <v>0.77468940327828761</v>
      </c>
    </row>
    <row r="16" spans="1:32" x14ac:dyDescent="0.25">
      <c r="B16" s="4" t="s">
        <v>12</v>
      </c>
      <c r="C16" s="8">
        <f>9283+3478+6477</f>
        <v>19238</v>
      </c>
      <c r="D16" s="9">
        <f t="shared" si="12"/>
        <v>0.41778498384606716</v>
      </c>
      <c r="E16" s="8">
        <f>5852+8676+4351</f>
        <v>18879</v>
      </c>
      <c r="F16" s="9">
        <f t="shared" si="0"/>
        <v>0.36640544016687859</v>
      </c>
      <c r="G16" s="10">
        <f>7768+5925+5281</f>
        <v>18974</v>
      </c>
      <c r="H16" s="9">
        <f t="shared" si="13"/>
        <v>0.33040782920628287</v>
      </c>
      <c r="I16" s="8">
        <v>18500</v>
      </c>
      <c r="J16" s="9">
        <f t="shared" si="1"/>
        <v>0.30059022922523437</v>
      </c>
      <c r="K16" s="8">
        <f>8550+5983+4326</f>
        <v>18859</v>
      </c>
      <c r="L16" s="9">
        <f t="shared" si="2"/>
        <v>0.27981550782382497</v>
      </c>
      <c r="M16" s="8">
        <f>16313+4032</f>
        <v>20345</v>
      </c>
      <c r="N16" s="9">
        <f t="shared" si="3"/>
        <v>0.28179240189621563</v>
      </c>
      <c r="O16" s="8">
        <f>16652+4003</f>
        <v>20655</v>
      </c>
      <c r="P16" s="9">
        <f t="shared" si="4"/>
        <v>0.27798597378735601</v>
      </c>
      <c r="Q16" s="8">
        <v>20961</v>
      </c>
      <c r="R16" s="9">
        <f t="shared" si="5"/>
        <v>0.27622511061655353</v>
      </c>
      <c r="S16" s="8">
        <v>21237</v>
      </c>
      <c r="T16" s="9">
        <v>0.27549288605164352</v>
      </c>
      <c r="U16" s="8">
        <v>21412</v>
      </c>
      <c r="V16" s="9">
        <f t="shared" si="6"/>
        <v>0.27423334860409565</v>
      </c>
      <c r="W16" s="8">
        <v>21681</v>
      </c>
      <c r="X16" s="9">
        <f t="shared" si="7"/>
        <v>0.27457431230095708</v>
      </c>
      <c r="Y16" s="8">
        <v>21900</v>
      </c>
      <c r="Z16" s="9">
        <f t="shared" si="8"/>
        <v>0.27374353280903735</v>
      </c>
      <c r="AA16" s="8">
        <v>22022</v>
      </c>
      <c r="AB16" s="9">
        <f t="shared" si="9"/>
        <v>0.27263396074303714</v>
      </c>
      <c r="AC16" s="8">
        <v>22189</v>
      </c>
      <c r="AD16" s="9">
        <f t="shared" si="10"/>
        <v>0.27014510087616667</v>
      </c>
      <c r="AE16" s="8">
        <v>22366</v>
      </c>
      <c r="AF16" s="9">
        <f t="shared" si="11"/>
        <v>0.26919866996647474</v>
      </c>
    </row>
    <row r="17" spans="2:32" x14ac:dyDescent="0.25">
      <c r="B17" s="4" t="s">
        <v>13</v>
      </c>
      <c r="C17" s="8">
        <v>15525</v>
      </c>
      <c r="D17" s="9">
        <f t="shared" si="12"/>
        <v>0.33715104866463214</v>
      </c>
      <c r="E17" s="8">
        <v>14646</v>
      </c>
      <c r="F17" s="9">
        <f t="shared" si="0"/>
        <v>0.28425097074443051</v>
      </c>
      <c r="G17" s="13">
        <v>14555</v>
      </c>
      <c r="H17" s="9">
        <f t="shared" si="13"/>
        <v>0.25345662243583045</v>
      </c>
      <c r="I17" s="8">
        <v>15266</v>
      </c>
      <c r="J17" s="9">
        <f t="shared" si="1"/>
        <v>0.24804380753256366</v>
      </c>
      <c r="K17" s="11">
        <v>16112</v>
      </c>
      <c r="L17" s="9">
        <f t="shared" si="2"/>
        <v>0.23905760973845211</v>
      </c>
      <c r="M17" s="11">
        <v>15926</v>
      </c>
      <c r="N17" s="9">
        <f t="shared" si="3"/>
        <v>0.2205861780584483</v>
      </c>
      <c r="O17" s="11">
        <v>15934</v>
      </c>
      <c r="P17" s="9">
        <f t="shared" si="4"/>
        <v>0.2144482452833566</v>
      </c>
      <c r="Q17" s="11">
        <v>15596</v>
      </c>
      <c r="R17" s="9">
        <f t="shared" si="5"/>
        <v>0.20552487119773716</v>
      </c>
      <c r="S17" s="11">
        <v>16147</v>
      </c>
      <c r="T17" s="9">
        <v>0.20946384287215181</v>
      </c>
      <c r="U17" s="11">
        <v>16390</v>
      </c>
      <c r="V17" s="9">
        <f t="shared" si="6"/>
        <v>0.20991428094625106</v>
      </c>
      <c r="W17" s="11">
        <v>16451</v>
      </c>
      <c r="X17" s="9">
        <f t="shared" si="7"/>
        <v>0.20834011400133962</v>
      </c>
      <c r="Y17" s="11">
        <v>16606</v>
      </c>
      <c r="Z17" s="9">
        <f t="shared" si="8"/>
        <v>0.20757009615647828</v>
      </c>
      <c r="AA17" s="11">
        <v>16383</v>
      </c>
      <c r="AB17" s="9">
        <f t="shared" si="9"/>
        <v>0.20282273085338193</v>
      </c>
      <c r="AC17" s="11">
        <v>16467</v>
      </c>
      <c r="AD17" s="9">
        <f t="shared" si="10"/>
        <v>0.20048129145648011</v>
      </c>
      <c r="AE17" s="11">
        <v>16521</v>
      </c>
      <c r="AF17" s="9">
        <f t="shared" si="11"/>
        <v>0.19884785954198914</v>
      </c>
    </row>
    <row r="18" spans="2:32" x14ac:dyDescent="0.25">
      <c r="B18" s="4" t="s">
        <v>14</v>
      </c>
      <c r="C18" s="8">
        <f>1311+1561+1981+3159+160+40+910</f>
        <v>9122</v>
      </c>
      <c r="D18" s="9">
        <f t="shared" si="12"/>
        <v>0.1980993150350257</v>
      </c>
      <c r="E18" s="8">
        <f>1690+2013+1428+3710+32+40+2370</f>
        <v>11283</v>
      </c>
      <c r="F18" s="9">
        <f t="shared" si="0"/>
        <v>0.21898154464764502</v>
      </c>
      <c r="G18" s="10">
        <f>4173+2157+1671+1513+36+23+2405</f>
        <v>11978</v>
      </c>
      <c r="H18" s="9">
        <f t="shared" si="13"/>
        <v>0.20858147877268135</v>
      </c>
      <c r="I18" s="8">
        <v>11437</v>
      </c>
      <c r="J18" s="9">
        <f t="shared" si="1"/>
        <v>0.18582975414318947</v>
      </c>
      <c r="K18" s="8">
        <f>1696+20+80+1547+4315+2276+1215</f>
        <v>11149</v>
      </c>
      <c r="L18" s="9">
        <f t="shared" si="2"/>
        <v>0.16542038797008457</v>
      </c>
      <c r="M18" s="11">
        <f>1086+1700+106+1585+22+4181+2239+3+995+37+21</f>
        <v>11975</v>
      </c>
      <c r="N18" s="9">
        <f t="shared" si="3"/>
        <v>0.16586207975950762</v>
      </c>
      <c r="O18" s="11">
        <f>1086+1701+117+1580+27+4085+2283+3+1236+44+26</f>
        <v>12188</v>
      </c>
      <c r="P18" s="9">
        <f t="shared" si="4"/>
        <v>0.16403258525878939</v>
      </c>
      <c r="Q18" s="11">
        <v>12507</v>
      </c>
      <c r="R18" s="9">
        <f t="shared" si="5"/>
        <v>0.16481787407476911</v>
      </c>
      <c r="S18" s="11">
        <v>12663</v>
      </c>
      <c r="T18" s="9">
        <v>0.16426832490803608</v>
      </c>
      <c r="U18" s="11">
        <v>12832</v>
      </c>
      <c r="V18" s="9">
        <f t="shared" si="6"/>
        <v>0.16434533575974947</v>
      </c>
      <c r="W18" s="11">
        <v>12816</v>
      </c>
      <c r="X18" s="9">
        <f t="shared" si="7"/>
        <v>0.16230544654070686</v>
      </c>
      <c r="Y18" s="11">
        <v>12980</v>
      </c>
      <c r="Z18" s="9">
        <f t="shared" si="8"/>
        <v>0.16224616693430619</v>
      </c>
      <c r="AA18" s="11">
        <v>13027</v>
      </c>
      <c r="AB18" s="9">
        <f t="shared" si="9"/>
        <v>0.16127520691124986</v>
      </c>
      <c r="AC18" s="11">
        <v>14090</v>
      </c>
      <c r="AD18" s="9">
        <f t="shared" si="10"/>
        <v>0.1715419564354044</v>
      </c>
      <c r="AE18" s="11">
        <v>14930</v>
      </c>
      <c r="AF18" s="9">
        <f t="shared" si="11"/>
        <v>0.17969847726904534</v>
      </c>
    </row>
    <row r="19" spans="2:32" x14ac:dyDescent="0.25">
      <c r="B19" s="4" t="s">
        <v>15</v>
      </c>
      <c r="C19" s="8">
        <v>21747</v>
      </c>
      <c r="D19" s="9">
        <f t="shared" si="12"/>
        <v>0.47227206797486337</v>
      </c>
      <c r="E19" s="8">
        <v>26936</v>
      </c>
      <c r="F19" s="9">
        <f t="shared" si="0"/>
        <v>0.52277646783913567</v>
      </c>
      <c r="G19" s="13">
        <v>25002</v>
      </c>
      <c r="H19" s="9">
        <f t="shared" si="13"/>
        <v>0.43537770347926025</v>
      </c>
      <c r="I19" s="8">
        <v>16981</v>
      </c>
      <c r="J19" s="9">
        <f t="shared" si="1"/>
        <v>0.27590933418776781</v>
      </c>
      <c r="K19" s="15">
        <v>0</v>
      </c>
      <c r="L19" s="16" t="s">
        <v>6</v>
      </c>
      <c r="M19" s="15">
        <v>0</v>
      </c>
      <c r="N19" s="16" t="s">
        <v>6</v>
      </c>
      <c r="O19" s="15">
        <v>0</v>
      </c>
      <c r="P19" s="16" t="s">
        <v>6</v>
      </c>
      <c r="Q19" s="15">
        <v>0</v>
      </c>
      <c r="R19" s="16" t="s">
        <v>6</v>
      </c>
      <c r="S19" s="15">
        <v>0</v>
      </c>
      <c r="T19" s="16" t="s">
        <v>6</v>
      </c>
      <c r="U19" s="15">
        <v>0</v>
      </c>
      <c r="V19" s="16" t="s">
        <v>6</v>
      </c>
      <c r="W19" s="15">
        <v>0</v>
      </c>
      <c r="X19" s="16" t="s">
        <v>6</v>
      </c>
      <c r="Y19" s="15">
        <v>0</v>
      </c>
      <c r="Z19" s="16" t="s">
        <v>6</v>
      </c>
      <c r="AA19" s="15">
        <v>0</v>
      </c>
      <c r="AB19" s="16" t="s">
        <v>6</v>
      </c>
      <c r="AC19" s="15">
        <v>0</v>
      </c>
      <c r="AD19" s="16" t="s">
        <v>6</v>
      </c>
      <c r="AE19" s="15">
        <v>0</v>
      </c>
      <c r="AF19" s="16" t="s">
        <v>6</v>
      </c>
    </row>
    <row r="20" spans="2:32" x14ac:dyDescent="0.25">
      <c r="B20" s="4" t="s">
        <v>20</v>
      </c>
      <c r="C20" s="17" t="s">
        <v>6</v>
      </c>
      <c r="D20" s="17" t="s">
        <v>6</v>
      </c>
      <c r="E20" s="17" t="s">
        <v>6</v>
      </c>
      <c r="F20" s="17" t="s">
        <v>6</v>
      </c>
      <c r="G20" s="17" t="s">
        <v>6</v>
      </c>
      <c r="H20" s="17" t="s">
        <v>6</v>
      </c>
      <c r="I20" s="17" t="s">
        <v>6</v>
      </c>
      <c r="J20" s="17" t="s">
        <v>6</v>
      </c>
      <c r="K20" s="17" t="s">
        <v>6</v>
      </c>
      <c r="L20" s="17" t="s">
        <v>6</v>
      </c>
      <c r="M20" s="11">
        <v>23572</v>
      </c>
      <c r="N20" s="9">
        <f>(M20/M$22)*100</f>
        <v>0.32648859658380902</v>
      </c>
      <c r="O20" s="11">
        <v>105702</v>
      </c>
      <c r="P20" s="9">
        <f>(O20/O$22)*100</f>
        <v>1.4225937255517358</v>
      </c>
      <c r="Q20" s="11">
        <v>151931</v>
      </c>
      <c r="R20" s="9">
        <f>(Q20/Q$22)*100</f>
        <v>2.0021543476496158</v>
      </c>
      <c r="S20" s="11">
        <v>176622</v>
      </c>
      <c r="T20" s="9">
        <f>(S20/S$22)*100</f>
        <v>2.2911948260212549</v>
      </c>
      <c r="U20" s="11">
        <v>197898</v>
      </c>
      <c r="V20" s="9">
        <f>(U20/U$22)*100</f>
        <v>2.5345708584930562</v>
      </c>
      <c r="W20" s="11">
        <v>220782</v>
      </c>
      <c r="X20" s="9">
        <f>(W20/W$22)*100</f>
        <v>2.7960456537258382</v>
      </c>
      <c r="Y20" s="11">
        <v>243398</v>
      </c>
      <c r="Z20" s="9">
        <f>(Y20/Y$22)*100</f>
        <v>3.0424031232262139</v>
      </c>
      <c r="AA20" s="11">
        <v>267509</v>
      </c>
      <c r="AB20" s="9">
        <f>(AA20/AA$22)*100</f>
        <v>3.3117808647901694</v>
      </c>
      <c r="AC20" s="11">
        <v>287695</v>
      </c>
      <c r="AD20" s="9">
        <f>(AC20/AC$22)*100</f>
        <v>3.5026091665495862</v>
      </c>
      <c r="AE20" s="11">
        <v>307697</v>
      </c>
      <c r="AF20" s="9">
        <f>(AE20/AE$22)*100</f>
        <v>3.7034616450270224</v>
      </c>
    </row>
    <row r="21" spans="2:32" ht="13.8" thickBot="1" x14ac:dyDescent="0.3">
      <c r="B21" s="18"/>
      <c r="C21" s="19"/>
      <c r="D21" s="18"/>
      <c r="E21" s="19"/>
      <c r="F21" s="18"/>
      <c r="G21" s="19"/>
      <c r="H21" s="18"/>
      <c r="I21" s="19"/>
      <c r="J21" s="18"/>
      <c r="K21" s="20"/>
      <c r="L21" s="18"/>
      <c r="M21" s="18"/>
      <c r="N21" s="18"/>
      <c r="O21" s="18"/>
      <c r="P21" s="18"/>
      <c r="Q21" s="18"/>
      <c r="R21" s="18"/>
      <c r="S21" s="18"/>
      <c r="T21" s="18"/>
      <c r="U21" s="18"/>
      <c r="V21" s="18"/>
      <c r="W21" s="18"/>
      <c r="X21" s="18"/>
      <c r="Y21" s="18"/>
      <c r="Z21" s="18"/>
      <c r="AA21" s="18"/>
      <c r="AB21" s="18"/>
      <c r="AC21" s="18"/>
      <c r="AD21" s="18"/>
      <c r="AE21" s="18"/>
      <c r="AF21" s="18"/>
    </row>
    <row r="22" spans="2:32" ht="13.8" thickBot="1" x14ac:dyDescent="0.3">
      <c r="B22" s="21" t="s">
        <v>17</v>
      </c>
      <c r="C22" s="22">
        <f>SUM(C7:C21)</f>
        <v>4604761</v>
      </c>
      <c r="D22" s="22">
        <v>100</v>
      </c>
      <c r="E22" s="22">
        <f>SUM(E7:E20)</f>
        <v>5152489</v>
      </c>
      <c r="F22" s="22">
        <v>100</v>
      </c>
      <c r="G22" s="22">
        <f>SUM(G7:G20)</f>
        <v>5742600</v>
      </c>
      <c r="H22" s="22">
        <v>100</v>
      </c>
      <c r="I22" s="22">
        <f>SUM(I7:I20)</f>
        <v>6154558</v>
      </c>
      <c r="J22" s="22">
        <v>100</v>
      </c>
      <c r="K22" s="22">
        <f>SUM(K7:K20)</f>
        <v>6739798</v>
      </c>
      <c r="L22" s="22">
        <f>SUM(L7:L18)</f>
        <v>100</v>
      </c>
      <c r="M22" s="22">
        <f t="shared" ref="M22:Z22" si="14">SUM(M7:M20)</f>
        <v>7219854</v>
      </c>
      <c r="N22" s="22">
        <f t="shared" si="14"/>
        <v>99.999999999999986</v>
      </c>
      <c r="O22" s="22">
        <f t="shared" si="14"/>
        <v>7430231</v>
      </c>
      <c r="P22" s="22">
        <f t="shared" si="14"/>
        <v>100</v>
      </c>
      <c r="Q22" s="22">
        <f t="shared" si="14"/>
        <v>7588376</v>
      </c>
      <c r="R22" s="22">
        <f t="shared" si="14"/>
        <v>100.00000000000001</v>
      </c>
      <c r="S22" s="22">
        <f t="shared" si="14"/>
        <v>7708729</v>
      </c>
      <c r="T22" s="22">
        <f t="shared" si="14"/>
        <v>99.999999999999986</v>
      </c>
      <c r="U22" s="22">
        <f t="shared" si="14"/>
        <v>7807949</v>
      </c>
      <c r="V22" s="22">
        <f t="shared" si="14"/>
        <v>100.00000000000001</v>
      </c>
      <c r="W22" s="22">
        <f t="shared" si="14"/>
        <v>7896223</v>
      </c>
      <c r="X22" s="22">
        <f t="shared" si="14"/>
        <v>100.00000000000001</v>
      </c>
      <c r="Y22" s="22">
        <f t="shared" si="14"/>
        <v>8000189</v>
      </c>
      <c r="Z22" s="22">
        <f t="shared" si="14"/>
        <v>100</v>
      </c>
      <c r="AA22" s="22">
        <f t="shared" ref="AA22:AF22" si="15">SUM(AA7:AA20)</f>
        <v>8077497</v>
      </c>
      <c r="AB22" s="22">
        <f t="shared" si="15"/>
        <v>99.999999999999986</v>
      </c>
      <c r="AC22" s="22">
        <f>SUM(AC7:AC20)</f>
        <v>8213734</v>
      </c>
      <c r="AD22" s="22">
        <f t="shared" si="15"/>
        <v>100</v>
      </c>
      <c r="AE22" s="22">
        <f>SUM(AE7:AE20)</f>
        <v>8308362</v>
      </c>
      <c r="AF22" s="22">
        <f t="shared" si="15"/>
        <v>99.999999999999972</v>
      </c>
    </row>
    <row r="23" spans="2:32" x14ac:dyDescent="0.25">
      <c r="C23" s="8"/>
      <c r="G23" s="8"/>
      <c r="K23" s="7"/>
    </row>
    <row r="24" spans="2:32" x14ac:dyDescent="0.25">
      <c r="B24" s="23" t="s">
        <v>23</v>
      </c>
      <c r="C24" s="8"/>
      <c r="G24" s="8"/>
      <c r="K24" s="7"/>
    </row>
    <row r="25" spans="2:32" x14ac:dyDescent="0.25">
      <c r="B25" s="23" t="s">
        <v>24</v>
      </c>
      <c r="C25" s="25"/>
      <c r="E25" s="25"/>
      <c r="F25" s="25"/>
      <c r="G25" s="15"/>
      <c r="H25" s="8"/>
      <c r="I25" s="26"/>
      <c r="J25" s="26"/>
      <c r="K25" s="7"/>
    </row>
    <row r="26" spans="2:32" x14ac:dyDescent="0.25">
      <c r="F26" s="25"/>
      <c r="G26" s="25"/>
      <c r="H26" s="8"/>
      <c r="I26" s="26"/>
      <c r="J26" s="26"/>
      <c r="K26" s="7"/>
    </row>
    <row r="27" spans="2:32" ht="13.65" customHeight="1" x14ac:dyDescent="0.25">
      <c r="B27" s="27" t="s">
        <v>5</v>
      </c>
      <c r="C27" s="25"/>
      <c r="F27" s="25"/>
      <c r="G27" s="25"/>
      <c r="H27" s="8"/>
      <c r="I27" s="26"/>
      <c r="J27" s="26"/>
      <c r="K27" s="7"/>
    </row>
    <row r="28" spans="2:32" x14ac:dyDescent="0.25">
      <c r="B28" s="24"/>
      <c r="F28" s="25"/>
      <c r="G28" s="25"/>
      <c r="H28" s="8"/>
      <c r="I28" s="26"/>
      <c r="J28" s="26"/>
      <c r="K28" s="7"/>
      <c r="AF28" s="8"/>
    </row>
    <row r="29" spans="2:32" x14ac:dyDescent="0.25">
      <c r="F29" s="25"/>
      <c r="G29" s="25"/>
      <c r="H29" s="8"/>
      <c r="J29" s="26"/>
      <c r="K29" s="7"/>
      <c r="L29" s="7"/>
    </row>
    <row r="30" spans="2:32" ht="30.75" customHeight="1" x14ac:dyDescent="0.25">
      <c r="B30" s="24"/>
      <c r="F30" s="25"/>
      <c r="G30" s="25"/>
      <c r="H30" s="8"/>
      <c r="I30" s="26"/>
      <c r="J30" s="26"/>
      <c r="K30" s="7"/>
    </row>
    <row r="31" spans="2:32" x14ac:dyDescent="0.25">
      <c r="B31" s="28"/>
      <c r="C31" s="29"/>
      <c r="D31" s="29"/>
      <c r="E31" s="29"/>
      <c r="F31" s="25"/>
      <c r="G31" s="25"/>
      <c r="H31" s="8"/>
      <c r="I31" s="26"/>
      <c r="J31" s="26"/>
      <c r="K31" s="7"/>
    </row>
    <row r="32" spans="2:32" x14ac:dyDescent="0.25">
      <c r="F32" s="25"/>
      <c r="G32" s="25"/>
      <c r="H32" s="8"/>
      <c r="I32" s="26"/>
      <c r="J32" s="26"/>
      <c r="K32" s="7"/>
    </row>
    <row r="33" spans="6:13" x14ac:dyDescent="0.25">
      <c r="F33" s="25"/>
      <c r="G33" s="25"/>
      <c r="H33" s="8"/>
      <c r="I33" s="26"/>
      <c r="J33" s="26"/>
    </row>
    <row r="34" spans="6:13" x14ac:dyDescent="0.25">
      <c r="F34" s="25"/>
      <c r="G34" s="25"/>
      <c r="H34" s="8"/>
      <c r="I34" s="26"/>
      <c r="J34" s="26"/>
    </row>
    <row r="35" spans="6:13" x14ac:dyDescent="0.25">
      <c r="F35" s="25"/>
      <c r="G35" s="15"/>
      <c r="H35" s="8"/>
      <c r="J35" s="8"/>
    </row>
    <row r="36" spans="6:13" x14ac:dyDescent="0.25">
      <c r="F36" s="25"/>
      <c r="G36" s="15"/>
      <c r="H36" s="8"/>
      <c r="J36" s="8"/>
      <c r="M36" s="26"/>
    </row>
    <row r="37" spans="6:13" x14ac:dyDescent="0.25">
      <c r="F37" s="25"/>
      <c r="G37" s="15"/>
      <c r="H37" s="8"/>
      <c r="J37" s="8"/>
    </row>
    <row r="38" spans="6:13" x14ac:dyDescent="0.25">
      <c r="F38" s="25"/>
      <c r="G38" s="15"/>
      <c r="H38" s="8"/>
    </row>
    <row r="39" spans="6:13" x14ac:dyDescent="0.25">
      <c r="F39" s="25"/>
      <c r="G39" s="15"/>
      <c r="H39" s="8"/>
      <c r="I39" s="7"/>
    </row>
    <row r="40" spans="6:13" x14ac:dyDescent="0.25">
      <c r="F40" s="25"/>
      <c r="G40" s="15"/>
      <c r="H40" s="8"/>
    </row>
    <row r="41" spans="6:13" x14ac:dyDescent="0.25">
      <c r="F41" s="25"/>
      <c r="G41" s="15"/>
      <c r="H41" s="8"/>
      <c r="J41" s="15"/>
    </row>
    <row r="42" spans="6:13" x14ac:dyDescent="0.25">
      <c r="F42" s="25"/>
      <c r="G42" s="15"/>
      <c r="H42" s="8"/>
    </row>
    <row r="43" spans="6:13" x14ac:dyDescent="0.25">
      <c r="F43" s="25"/>
      <c r="G43" s="15"/>
      <c r="H43" s="8"/>
    </row>
    <row r="44" spans="6:13" x14ac:dyDescent="0.25">
      <c r="F44" s="25"/>
      <c r="G44" s="15"/>
      <c r="H44" s="8"/>
    </row>
    <row r="45" spans="6:13" x14ac:dyDescent="0.25">
      <c r="F45" s="25"/>
      <c r="G45" s="15"/>
      <c r="H45" s="8"/>
    </row>
    <row r="46" spans="6:13" x14ac:dyDescent="0.25">
      <c r="F46" s="8"/>
      <c r="G46" s="15"/>
      <c r="H46" s="8"/>
    </row>
    <row r="47" spans="6:13" x14ac:dyDescent="0.25">
      <c r="F47" s="25"/>
      <c r="G47" s="15"/>
      <c r="H47" s="8"/>
      <c r="I47" s="7"/>
    </row>
    <row r="48" spans="6:13" x14ac:dyDescent="0.25">
      <c r="F48" s="25"/>
      <c r="G48" s="25"/>
      <c r="H48" s="8"/>
    </row>
    <row r="49" spans="2:9" x14ac:dyDescent="0.25">
      <c r="F49" s="25"/>
      <c r="G49" s="15"/>
      <c r="H49" s="8"/>
      <c r="I49" s="7"/>
    </row>
    <row r="50" spans="2:9" x14ac:dyDescent="0.25">
      <c r="F50" s="7"/>
      <c r="G50" s="15"/>
      <c r="H50" s="8"/>
    </row>
    <row r="51" spans="2:9" x14ac:dyDescent="0.25">
      <c r="F51" s="7"/>
      <c r="G51" s="15"/>
      <c r="H51" s="8"/>
    </row>
    <row r="52" spans="2:9" x14ac:dyDescent="0.25">
      <c r="G52" s="15"/>
      <c r="H52" s="8"/>
    </row>
    <row r="53" spans="2:9" x14ac:dyDescent="0.25">
      <c r="G53" s="15"/>
      <c r="H53" s="8"/>
    </row>
    <row r="54" spans="2:9" x14ac:dyDescent="0.25">
      <c r="G54" s="15"/>
      <c r="H54" s="8"/>
    </row>
    <row r="55" spans="2:9" x14ac:dyDescent="0.25">
      <c r="G55" s="15"/>
      <c r="H55" s="8"/>
    </row>
    <row r="56" spans="2:9" x14ac:dyDescent="0.25">
      <c r="C56" s="30"/>
      <c r="D56" s="8"/>
      <c r="G56" s="30"/>
      <c r="H56" s="8"/>
    </row>
    <row r="57" spans="2:9" x14ac:dyDescent="0.25">
      <c r="B57" s="31"/>
      <c r="C57" s="30"/>
      <c r="D57" s="8"/>
      <c r="G57" s="30"/>
      <c r="H57" s="8"/>
    </row>
    <row r="58" spans="2:9" x14ac:dyDescent="0.25">
      <c r="C58" s="15"/>
      <c r="G58" s="15"/>
    </row>
    <row r="59" spans="2:9" x14ac:dyDescent="0.25">
      <c r="B59" s="27"/>
      <c r="C59" s="15"/>
      <c r="G59" s="15"/>
    </row>
    <row r="60" spans="2:9" x14ac:dyDescent="0.25">
      <c r="C60" s="32"/>
      <c r="G60" s="32"/>
    </row>
    <row r="61" spans="2:9" x14ac:dyDescent="0.25">
      <c r="C61" s="32"/>
      <c r="G61" s="32"/>
    </row>
    <row r="62" spans="2:9" x14ac:dyDescent="0.25">
      <c r="C62" s="32"/>
      <c r="G62" s="32"/>
    </row>
    <row r="63" spans="2:9" x14ac:dyDescent="0.25">
      <c r="C63" s="32"/>
      <c r="G63" s="32"/>
    </row>
  </sheetData>
  <mergeCells count="15">
    <mergeCell ref="AE4:AF4"/>
    <mergeCell ref="C4:D4"/>
    <mergeCell ref="E4:F4"/>
    <mergeCell ref="G4:H4"/>
    <mergeCell ref="I4:J4"/>
    <mergeCell ref="U4:V4"/>
    <mergeCell ref="S4:T4"/>
    <mergeCell ref="AC4:AD4"/>
    <mergeCell ref="K4:L4"/>
    <mergeCell ref="Q4:R4"/>
    <mergeCell ref="O4:P4"/>
    <mergeCell ref="M4:N4"/>
    <mergeCell ref="AA4:AB4"/>
    <mergeCell ref="Y4:Z4"/>
    <mergeCell ref="W4:X4"/>
  </mergeCells>
  <phoneticPr fontId="2" type="noConversion"/>
  <pageMargins left="0.09" right="0.5" top="0.98402777777777783" bottom="0.98402777777777783" header="0.51180555555555562" footer="0.51180555555555562"/>
  <pageSetup paperSize="9" scale="75" firstPageNumber="0" orientation="landscape" horizontalDpi="300" verticalDpi="300" r:id="rId1"/>
  <headerFooter alignWithMargins="0"/>
  <ignoredErrors>
    <ignoredError sqref="E20:J20 P20 K20:L20 L22 E11:L15 M20:O20 M22:Z22 M11:P15 M7:P9 E7:L9 E16:L18 M16:P18" 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564D51C26CAF949B751C9D658BE9E79" ma:contentTypeVersion="15" ma:contentTypeDescription="Create a new document." ma:contentTypeScope="" ma:versionID="1fb38a144c8c1fa33d4ff82d29e3b3b0">
  <xsd:schema xmlns:xsd="http://www.w3.org/2001/XMLSchema" xmlns:xs="http://www.w3.org/2001/XMLSchema" xmlns:p="http://schemas.microsoft.com/office/2006/metadata/properties" xmlns:ns2="b3b7451c-46b9-4f05-b6f4-95a5872b266f" xmlns:ns3="d73bcd52-a750-43c2-b087-a484c4aa9e58" targetNamespace="http://schemas.microsoft.com/office/2006/metadata/properties" ma:root="true" ma:fieldsID="f83bd19cc4f3ea129def8efaf816e91b" ns2:_="" ns3:_="">
    <xsd:import namespace="b3b7451c-46b9-4f05-b6f4-95a5872b266f"/>
    <xsd:import namespace="d73bcd52-a750-43c2-b087-a484c4aa9e5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b7451c-46b9-4f05-b6f4-95a5872b266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20bb5b0-5b77-47aa-8ade-7acb0ac4cb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73bcd52-a750-43c2-b087-a484c4aa9e58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fa8d02e0-ca5a-4c4f-9742-0166642646d1}" ma:internalName="TaxCatchAll" ma:showField="CatchAllData" ma:web="d73bcd52-a750-43c2-b087-a484c4aa9e5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73bcd52-a750-43c2-b087-a484c4aa9e58" xsi:nil="true"/>
    <lcf76f155ced4ddcb4097134ff3c332f xmlns="b3b7451c-46b9-4f05-b6f4-95a5872b266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8A33C5D-F949-4CD1-A03C-54825BA466D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3b7451c-46b9-4f05-b6f4-95a5872b266f"/>
    <ds:schemaRef ds:uri="d73bcd52-a750-43c2-b087-a484c4aa9e58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8B68B3C-E957-4A3E-BAD9-5B5B3A7952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AB51971-D2E8-4850-9D72-1CE9851991BF}">
  <ds:schemaRefs>
    <ds:schemaRef ds:uri="http://schemas.microsoft.com/office/2006/metadata/properties"/>
    <ds:schemaRef ds:uri="http://schemas.microsoft.com/office/infopath/2007/PartnerControls"/>
    <ds:schemaRef ds:uri="d73bcd52-a750-43c2-b087-a484c4aa9e58"/>
    <ds:schemaRef ds:uri="b3b7451c-46b9-4f05-b6f4-95a5872b266f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Parc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Atanassoff Nadine</dc:creator>
  <cp:lastModifiedBy>Martens Michel</cp:lastModifiedBy>
  <cp:lastPrinted>2010-04-28T08:12:00Z</cp:lastPrinted>
  <dcterms:created xsi:type="dcterms:W3CDTF">2009-06-03T13:04:13Z</dcterms:created>
  <dcterms:modified xsi:type="dcterms:W3CDTF">2025-08-12T14:34:15Z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0x010100F564D51C26CAF949B751C9D658BE9E79</vt:lpwstr>
  </property>
</Properties>
</file>